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Public\Documents\13.10.2020\OTSS-PF\2022-23\FEB-23\DELHI\KALRA\"/>
    </mc:Choice>
  </mc:AlternateContent>
  <xr:revisionPtr revIDLastSave="0" documentId="13_ncr:1_{9DC86B55-37F7-43C1-8431-30B5F7D130BB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ALARY SHEET" sheetId="1" r:id="rId1"/>
    <sheet name="BANK TRANSFER" sheetId="4" r:id="rId2"/>
    <sheet name="Sheet1" sheetId="5" r:id="rId3"/>
  </sheets>
  <calcPr calcId="191029"/>
</workbook>
</file>

<file path=xl/calcChain.xml><?xml version="1.0" encoding="utf-8"?>
<calcChain xmlns="http://schemas.openxmlformats.org/spreadsheetml/2006/main">
  <c r="M34" i="1" l="1"/>
  <c r="M33" i="1"/>
  <c r="M32" i="1" l="1"/>
  <c r="G30" i="1"/>
  <c r="F30" i="1"/>
  <c r="F28" i="1"/>
  <c r="F2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24" i="1" l="1"/>
  <c r="E24" i="1"/>
  <c r="D24" i="1"/>
  <c r="G23" i="1"/>
  <c r="H22" i="1"/>
  <c r="G22" i="1" l="1"/>
  <c r="J22" i="1" s="1"/>
  <c r="M22" i="1" s="1"/>
  <c r="H23" i="1"/>
  <c r="J23" i="1" s="1"/>
  <c r="M23" i="1" s="1"/>
  <c r="G5" i="1"/>
  <c r="P22" i="1" l="1"/>
  <c r="P23" i="1"/>
  <c r="K5" i="1"/>
  <c r="L5" i="1" s="1"/>
  <c r="H5" i="1"/>
  <c r="H20" i="1" l="1"/>
  <c r="H15" i="1"/>
  <c r="O24" i="1"/>
  <c r="H21" i="1"/>
  <c r="H19" i="1"/>
  <c r="G19" i="1"/>
  <c r="G18" i="1"/>
  <c r="H18" i="1"/>
  <c r="H17" i="1"/>
  <c r="G16" i="1"/>
  <c r="H14" i="1"/>
  <c r="H13" i="1"/>
  <c r="H12" i="1"/>
  <c r="H11" i="1"/>
  <c r="H10" i="1"/>
  <c r="H9" i="1"/>
  <c r="H8" i="1"/>
  <c r="H7" i="1"/>
  <c r="H6" i="1"/>
  <c r="A6" i="1"/>
  <c r="H16" i="1" l="1"/>
  <c r="J16" i="1" s="1"/>
  <c r="M16" i="1" s="1"/>
  <c r="J19" i="1"/>
  <c r="M19" i="1" s="1"/>
  <c r="G17" i="1"/>
  <c r="J18" i="1"/>
  <c r="M18" i="1" s="1"/>
  <c r="G15" i="1"/>
  <c r="G6" i="1"/>
  <c r="G7" i="1"/>
  <c r="G8" i="1"/>
  <c r="G9" i="1"/>
  <c r="G10" i="1"/>
  <c r="G11" i="1"/>
  <c r="G12" i="1"/>
  <c r="G13" i="1"/>
  <c r="G14" i="1"/>
  <c r="G21" i="1"/>
  <c r="G20" i="1"/>
  <c r="H15" i="5"/>
  <c r="H14" i="5"/>
  <c r="H16" i="5" s="1"/>
  <c r="G24" i="1" l="1"/>
  <c r="J21" i="1"/>
  <c r="M21" i="1" s="1"/>
  <c r="J8" i="1"/>
  <c r="M8" i="1" s="1"/>
  <c r="K8" i="1"/>
  <c r="L8" i="1" s="1"/>
  <c r="J9" i="1"/>
  <c r="M9" i="1" s="1"/>
  <c r="K9" i="1"/>
  <c r="L9" i="1" s="1"/>
  <c r="J20" i="1"/>
  <c r="M20" i="1" s="1"/>
  <c r="J7" i="1"/>
  <c r="M7" i="1" s="1"/>
  <c r="K7" i="1"/>
  <c r="L7" i="1" s="1"/>
  <c r="J14" i="1"/>
  <c r="M14" i="1" s="1"/>
  <c r="J13" i="1"/>
  <c r="M13" i="1" s="1"/>
  <c r="K13" i="1"/>
  <c r="L13" i="1" s="1"/>
  <c r="J12" i="1"/>
  <c r="M12" i="1" s="1"/>
  <c r="K12" i="1"/>
  <c r="L12" i="1" s="1"/>
  <c r="J11" i="1"/>
  <c r="M11" i="1" s="1"/>
  <c r="K11" i="1"/>
  <c r="L11" i="1" s="1"/>
  <c r="J15" i="1"/>
  <c r="M15" i="1" s="1"/>
  <c r="P19" i="1"/>
  <c r="J17" i="1"/>
  <c r="M17" i="1" s="1"/>
  <c r="P16" i="1"/>
  <c r="J6" i="1"/>
  <c r="M6" i="1" s="1"/>
  <c r="K6" i="1"/>
  <c r="L6" i="1" s="1"/>
  <c r="J5" i="1"/>
  <c r="J10" i="1"/>
  <c r="M10" i="1" s="1"/>
  <c r="K10" i="1"/>
  <c r="L10" i="1" s="1"/>
  <c r="P18" i="1"/>
  <c r="J24" i="1" l="1"/>
  <c r="M5" i="1"/>
  <c r="M24" i="1" s="1"/>
  <c r="L24" i="1"/>
  <c r="P11" i="1"/>
  <c r="E8" i="4" s="1"/>
  <c r="P7" i="1"/>
  <c r="P8" i="1"/>
  <c r="P6" i="1"/>
  <c r="P20" i="1"/>
  <c r="P12" i="1"/>
  <c r="P21" i="1"/>
  <c r="P14" i="1"/>
  <c r="P10" i="1"/>
  <c r="P17" i="1"/>
  <c r="P13" i="1"/>
  <c r="P9" i="1"/>
  <c r="P5" i="1" l="1"/>
  <c r="P15" i="1"/>
  <c r="E4" i="4"/>
  <c r="E6" i="4"/>
  <c r="E5" i="4"/>
  <c r="E7" i="4"/>
  <c r="P24" i="1" l="1"/>
  <c r="E3" i="4"/>
  <c r="E9" i="4" s="1"/>
</calcChain>
</file>

<file path=xl/sharedStrings.xml><?xml version="1.0" encoding="utf-8"?>
<sst xmlns="http://schemas.openxmlformats.org/spreadsheetml/2006/main" count="70" uniqueCount="68">
  <si>
    <t>ON TOES SECURITY</t>
  </si>
  <si>
    <t>NAME</t>
  </si>
  <si>
    <t>DAYS</t>
  </si>
  <si>
    <t>WORKING DAYS</t>
  </si>
  <si>
    <t>OTHER</t>
  </si>
  <si>
    <t>TOTAL EARNED</t>
  </si>
  <si>
    <t>PF</t>
  </si>
  <si>
    <t>ESI</t>
  </si>
  <si>
    <t>NETPAY</t>
  </si>
  <si>
    <t>BASIC EARNED</t>
  </si>
  <si>
    <t>EXTRA WORKING DAY</t>
  </si>
  <si>
    <t>EXTRA WORKING EARN</t>
  </si>
  <si>
    <t>S. No.</t>
  </si>
  <si>
    <t>Name</t>
  </si>
  <si>
    <t>Bank Account No.</t>
  </si>
  <si>
    <t>IFSC Code</t>
  </si>
  <si>
    <t>Amount</t>
  </si>
  <si>
    <t>IBKL0000343</t>
  </si>
  <si>
    <t>SANDEEP GULIA</t>
  </si>
  <si>
    <t>DEVENDER DAGAR</t>
  </si>
  <si>
    <t>ANKIT</t>
  </si>
  <si>
    <t>NARESH GULIA</t>
  </si>
  <si>
    <t>S.N</t>
  </si>
  <si>
    <t>110016115590</t>
  </si>
  <si>
    <t>CNRB0019251</t>
  </si>
  <si>
    <t>0343104000200479</t>
  </si>
  <si>
    <t>50100099386195</t>
  </si>
  <si>
    <t>HDFC0004223</t>
  </si>
  <si>
    <t>55157777820</t>
  </si>
  <si>
    <t>SBIN0051448</t>
  </si>
  <si>
    <t>PAPINDER SINGH</t>
  </si>
  <si>
    <t>0036000102055336</t>
  </si>
  <si>
    <t>098401000028993</t>
  </si>
  <si>
    <t>IOBA0000984</t>
  </si>
  <si>
    <t>PUNB0003600</t>
  </si>
  <si>
    <t>EPF</t>
  </si>
  <si>
    <t>NARESH KUMAR</t>
  </si>
  <si>
    <t>ON TOES SECURITY, BANK TRANSFER SALARY SHEET M/O MARCH,2022 (ACCORD HOSPITAL)</t>
  </si>
  <si>
    <t>HRA EARNED</t>
  </si>
  <si>
    <t>HEMLATA</t>
  </si>
  <si>
    <t>RAM NATH</t>
  </si>
  <si>
    <t>Saroj Mishra</t>
  </si>
  <si>
    <t>Rajesh Kumar</t>
  </si>
  <si>
    <t>Motilal</t>
  </si>
  <si>
    <t>Ravinder</t>
  </si>
  <si>
    <t>Ranga Fogat</t>
  </si>
  <si>
    <t>BASIC HRA EX  GRATIA</t>
  </si>
  <si>
    <t>EARN WAGES</t>
  </si>
  <si>
    <t>PF SALARY</t>
  </si>
  <si>
    <t>Date of Payment</t>
  </si>
  <si>
    <t>Sign and Standards</t>
  </si>
  <si>
    <t>Signature</t>
  </si>
  <si>
    <t>DEDUCTIONS</t>
  </si>
  <si>
    <t>PARTICULARS</t>
  </si>
  <si>
    <t>HEMLATA NEW</t>
  </si>
  <si>
    <t>LALITA</t>
  </si>
  <si>
    <t>DHEERAJ</t>
  </si>
  <si>
    <t>Advance Adjusted</t>
  </si>
  <si>
    <t>Satbir</t>
  </si>
  <si>
    <t>Sunita</t>
  </si>
  <si>
    <t>Rajeev Thakur</t>
  </si>
  <si>
    <t>Sujita</t>
  </si>
  <si>
    <t>VIRENDER</t>
  </si>
  <si>
    <t>SUSHIL</t>
  </si>
  <si>
    <t>N N PANDEY</t>
  </si>
  <si>
    <t>ANJU</t>
  </si>
  <si>
    <t>JATIN</t>
  </si>
  <si>
    <t>SALARY FOR THE MONTH OF JAN-2023(KALRA HOSPITAL)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</si>
</sst>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MS Sans Serif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8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4" fontId="16" fillId="0" borderId="0" applyFont="0" applyFill="0" applyBorder="0" applyAlignment="0" applyProtection="0"/>
    <xf numFmtId="0" fontId="5" fillId="0" borderId="0"/>
    <xf numFmtId="0" fontId="21" fillId="0" borderId="0" applyAlignment="0">
      <alignment vertical="top" wrapText="1"/>
      <protection locked="0"/>
    </xf>
  </cellStyleXfs>
  <cellXfs count="64">
    <xf numFmtId="0" fontId="0" fillId="0" borderId="0" xfId="0"/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textRotation="90" wrapText="1"/>
    </xf>
    <xf numFmtId="0" fontId="17" fillId="0" borderId="1" xfId="0" applyFont="1" applyBorder="1"/>
    <xf numFmtId="1" fontId="17" fillId="0" borderId="1" xfId="0" applyNumberFormat="1" applyFont="1" applyBorder="1"/>
    <xf numFmtId="164" fontId="17" fillId="0" borderId="1" xfId="5" applyFont="1" applyFill="1" applyBorder="1"/>
    <xf numFmtId="0" fontId="17" fillId="0" borderId="8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4" fillId="0" borderId="8" xfId="0" applyFont="1" applyBorder="1" applyAlignment="1">
      <alignment horizontal="center" vertical="center"/>
    </xf>
    <xf numFmtId="0" fontId="19" fillId="0" borderId="0" xfId="0" applyFont="1"/>
    <xf numFmtId="0" fontId="20" fillId="0" borderId="5" xfId="0" applyFont="1" applyBorder="1" applyAlignment="1">
      <alignment horizontal="center"/>
    </xf>
    <xf numFmtId="164" fontId="20" fillId="0" borderId="6" xfId="5" applyFont="1" applyFill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164" fontId="19" fillId="0" borderId="0" xfId="5" applyFont="1" applyAlignment="1">
      <alignment horizontal="left"/>
    </xf>
    <xf numFmtId="0" fontId="19" fillId="2" borderId="0" xfId="0" applyFont="1" applyFill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19" fillId="0" borderId="10" xfId="0" applyFont="1" applyBorder="1" applyAlignment="1">
      <alignment horizontal="center"/>
    </xf>
    <xf numFmtId="0" fontId="19" fillId="2" borderId="11" xfId="0" applyFont="1" applyFill="1" applyBorder="1" applyAlignment="1">
      <alignment horizontal="left"/>
    </xf>
    <xf numFmtId="0" fontId="19" fillId="0" borderId="1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7" fillId="0" borderId="1" xfId="0" quotePrefix="1" applyFont="1" applyBorder="1" applyAlignment="1">
      <alignment horizontal="left" vertical="center"/>
    </xf>
    <xf numFmtId="164" fontId="17" fillId="0" borderId="15" xfId="5" applyFont="1" applyBorder="1" applyAlignment="1">
      <alignment horizontal="left"/>
    </xf>
    <xf numFmtId="0" fontId="18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164" fontId="18" fillId="0" borderId="6" xfId="5" applyFont="1" applyFill="1" applyBorder="1" applyAlignment="1">
      <alignment horizontal="center" vertical="center"/>
    </xf>
    <xf numFmtId="0" fontId="0" fillId="3" borderId="0" xfId="0" applyFill="1"/>
    <xf numFmtId="0" fontId="6" fillId="0" borderId="1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center"/>
    </xf>
    <xf numFmtId="164" fontId="17" fillId="0" borderId="17" xfId="5" applyFont="1" applyFill="1" applyBorder="1"/>
    <xf numFmtId="164" fontId="17" fillId="0" borderId="9" xfId="5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6" applyBorder="1"/>
    <xf numFmtId="0" fontId="14" fillId="0" borderId="7" xfId="0" applyFont="1" applyBorder="1" applyAlignment="1">
      <alignment horizontal="center" vertical="center"/>
    </xf>
    <xf numFmtId="165" fontId="22" fillId="0" borderId="8" xfId="0" applyNumberFormat="1" applyFont="1" applyBorder="1" applyAlignment="1">
      <alignment horizontal="center" vertical="center"/>
    </xf>
    <xf numFmtId="164" fontId="22" fillId="0" borderId="8" xfId="0" applyNumberFormat="1" applyFont="1" applyBorder="1" applyAlignment="1">
      <alignment horizontal="center" vertical="center"/>
    </xf>
    <xf numFmtId="43" fontId="17" fillId="0" borderId="1" xfId="0" applyNumberFormat="1" applyFont="1" applyBorder="1"/>
    <xf numFmtId="14" fontId="17" fillId="0" borderId="1" xfId="5" applyNumberFormat="1" applyFont="1" applyFill="1" applyBorder="1"/>
    <xf numFmtId="0" fontId="14" fillId="0" borderId="1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3" fillId="3" borderId="1" xfId="6" applyFont="1" applyFill="1" applyBorder="1"/>
    <xf numFmtId="0" fontId="5" fillId="3" borderId="1" xfId="6" applyFill="1" applyBorder="1"/>
    <xf numFmtId="0" fontId="4" fillId="3" borderId="1" xfId="6" applyFont="1" applyFill="1" applyBorder="1"/>
    <xf numFmtId="0" fontId="2" fillId="3" borderId="1" xfId="6" applyFont="1" applyFill="1" applyBorder="1"/>
    <xf numFmtId="0" fontId="3" fillId="3" borderId="1" xfId="6" applyFont="1" applyFill="1" applyBorder="1"/>
    <xf numFmtId="0" fontId="1" fillId="3" borderId="1" xfId="6" applyFont="1" applyFill="1" applyBorder="1"/>
    <xf numFmtId="0" fontId="24" fillId="2" borderId="1" xfId="6" applyFont="1" applyFill="1" applyBorder="1"/>
    <xf numFmtId="165" fontId="0" fillId="0" borderId="0" xfId="0" applyNumberFormat="1"/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</cellXfs>
  <cellStyles count="8">
    <cellStyle name="Comma" xfId="5" builtinId="3"/>
    <cellStyle name="Followed Hyperlink" xfId="4" builtinId="9" hidden="1"/>
    <cellStyle name="Followed Hyperlink" xfId="2" builtinId="9" hidden="1"/>
    <cellStyle name="Hyperlink" xfId="3" builtinId="8" hidden="1"/>
    <cellStyle name="Hyperlink" xfId="1" builtinId="8" hidden="1"/>
    <cellStyle name="Normal" xfId="0" builtinId="0"/>
    <cellStyle name="Normal 2" xfId="7" xr:uid="{00000000-0005-0000-0000-000006000000}"/>
    <cellStyle name="Normal 3" xfId="6" xr:uid="{00000000-0005-0000-0000-00000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4"/>
  <sheetViews>
    <sheetView tabSelected="1" topLeftCell="A19" zoomScale="115" zoomScaleNormal="115" workbookViewId="0">
      <selection activeCell="M35" sqref="M35"/>
    </sheetView>
  </sheetViews>
  <sheetFormatPr defaultColWidth="10.8984375" defaultRowHeight="15.6" x14ac:dyDescent="0.3"/>
  <cols>
    <col min="1" max="1" width="3.59765625" bestFit="1" customWidth="1"/>
    <col min="2" max="2" width="12.59765625" style="44" bestFit="1" customWidth="1"/>
    <col min="3" max="3" width="5.09765625" bestFit="1" customWidth="1"/>
    <col min="4" max="4" width="5.8984375" bestFit="1" customWidth="1"/>
    <col min="5" max="5" width="8.3984375" bestFit="1" customWidth="1"/>
    <col min="6" max="6" width="9.296875" bestFit="1" customWidth="1"/>
    <col min="7" max="8" width="8.3984375" bestFit="1" customWidth="1"/>
    <col min="9" max="9" width="3.3984375" bestFit="1" customWidth="1"/>
    <col min="10" max="10" width="8.3984375" bestFit="1" customWidth="1"/>
    <col min="11" max="11" width="9.09765625" bestFit="1" customWidth="1"/>
    <col min="12" max="12" width="7.3984375" bestFit="1" customWidth="1"/>
    <col min="13" max="13" width="6.3984375" bestFit="1" customWidth="1"/>
    <col min="14" max="14" width="3.3984375" bestFit="1" customWidth="1"/>
    <col min="15" max="15" width="5.8984375" bestFit="1" customWidth="1"/>
    <col min="16" max="16" width="8.69921875" bestFit="1" customWidth="1"/>
    <col min="17" max="17" width="7.69921875" bestFit="1" customWidth="1"/>
    <col min="18" max="18" width="8.19921875" bestFit="1" customWidth="1"/>
  </cols>
  <sheetData>
    <row r="1" spans="1:18" ht="16.2" thickBot="1" x14ac:dyDescent="0.3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  <c r="R1" s="55"/>
    </row>
    <row r="2" spans="1:18" x14ac:dyDescent="0.3">
      <c r="A2" s="56" t="s">
        <v>67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8"/>
      <c r="R2" s="59"/>
    </row>
    <row r="3" spans="1:18" x14ac:dyDescent="0.3">
      <c r="A3" s="31"/>
      <c r="B3" s="60" t="s">
        <v>53</v>
      </c>
      <c r="C3" s="60"/>
      <c r="D3" s="60"/>
      <c r="E3" s="60"/>
      <c r="F3" s="60"/>
      <c r="G3" s="60" t="s">
        <v>47</v>
      </c>
      <c r="H3" s="60"/>
      <c r="I3" s="60"/>
      <c r="J3" s="60"/>
      <c r="K3" s="31" t="s">
        <v>48</v>
      </c>
      <c r="L3" s="60" t="s">
        <v>52</v>
      </c>
      <c r="M3" s="60"/>
      <c r="N3" s="60"/>
      <c r="O3" s="31"/>
      <c r="P3" s="60" t="s">
        <v>50</v>
      </c>
      <c r="Q3" s="60"/>
      <c r="R3" s="60"/>
    </row>
    <row r="4" spans="1:18" ht="69" customHeight="1" x14ac:dyDescent="0.3">
      <c r="A4" s="7" t="s">
        <v>22</v>
      </c>
      <c r="B4" s="42" t="s">
        <v>1</v>
      </c>
      <c r="C4" s="7" t="s">
        <v>2</v>
      </c>
      <c r="D4" s="2" t="s">
        <v>3</v>
      </c>
      <c r="E4" s="2" t="s">
        <v>10</v>
      </c>
      <c r="F4" s="8" t="s">
        <v>46</v>
      </c>
      <c r="G4" s="2" t="s">
        <v>9</v>
      </c>
      <c r="H4" s="2" t="s">
        <v>11</v>
      </c>
      <c r="I4" s="2" t="s">
        <v>38</v>
      </c>
      <c r="J4" s="8" t="s">
        <v>5</v>
      </c>
      <c r="K4" s="8" t="s">
        <v>48</v>
      </c>
      <c r="L4" s="9" t="s">
        <v>6</v>
      </c>
      <c r="M4" s="9" t="s">
        <v>7</v>
      </c>
      <c r="N4" s="2" t="s">
        <v>4</v>
      </c>
      <c r="O4" s="2" t="s">
        <v>57</v>
      </c>
      <c r="P4" s="9" t="s">
        <v>8</v>
      </c>
      <c r="Q4" s="34" t="s">
        <v>49</v>
      </c>
      <c r="R4" s="35" t="s">
        <v>51</v>
      </c>
    </row>
    <row r="5" spans="1:18" x14ac:dyDescent="0.3">
      <c r="A5" s="1">
        <v>1</v>
      </c>
      <c r="B5" s="46" t="s">
        <v>39</v>
      </c>
      <c r="C5" s="7">
        <v>28</v>
      </c>
      <c r="D5" s="36">
        <v>24</v>
      </c>
      <c r="E5" s="1"/>
      <c r="F5" s="1">
        <f>+ROUND(16792/24*D5,0)</f>
        <v>16792</v>
      </c>
      <c r="G5" s="1">
        <f>F5</f>
        <v>16792</v>
      </c>
      <c r="H5" s="1">
        <f>ROUND(F5/C5*E5,0)</f>
        <v>0</v>
      </c>
      <c r="I5" s="1">
        <v>0</v>
      </c>
      <c r="J5" s="1">
        <f>SUM(G5:I5)</f>
        <v>16792</v>
      </c>
      <c r="K5" s="7">
        <f>IF(G5&gt;15000,15000,G5)</f>
        <v>15000</v>
      </c>
      <c r="L5" s="4">
        <f>+ROUND(K5*12%,0)</f>
        <v>1800</v>
      </c>
      <c r="M5" s="4">
        <f t="shared" ref="M5:M23" si="0">ROUND(J5*0.75%,0)</f>
        <v>126</v>
      </c>
      <c r="N5" s="3"/>
      <c r="O5" s="40">
        <v>0</v>
      </c>
      <c r="P5" s="5">
        <f>+J5-L5-M5-O5</f>
        <v>14866</v>
      </c>
      <c r="Q5" s="41"/>
      <c r="R5" s="5"/>
    </row>
    <row r="6" spans="1:18" x14ac:dyDescent="0.3">
      <c r="A6" s="1">
        <f>+A5+1</f>
        <v>2</v>
      </c>
      <c r="B6" s="47" t="s">
        <v>40</v>
      </c>
      <c r="C6" s="7">
        <v>28</v>
      </c>
      <c r="D6" s="36">
        <v>24</v>
      </c>
      <c r="E6" s="1"/>
      <c r="F6" s="1">
        <f t="shared" ref="F6:F23" si="1">+ROUND(16792/24*D6,0)</f>
        <v>16792</v>
      </c>
      <c r="G6" s="1">
        <f t="shared" ref="G6:G21" si="2">F6</f>
        <v>16792</v>
      </c>
      <c r="H6" s="1">
        <f t="shared" ref="H6:H11" si="3">ROUND(F6/C6*E6,0)</f>
        <v>0</v>
      </c>
      <c r="I6" s="1">
        <v>0</v>
      </c>
      <c r="J6" s="1">
        <f t="shared" ref="J6:J21" si="4">SUM(G6:I6)</f>
        <v>16792</v>
      </c>
      <c r="K6" s="7">
        <f t="shared" ref="K6:K13" si="5">IF(G6&gt;15000,15000,G6)</f>
        <v>15000</v>
      </c>
      <c r="L6" s="4">
        <f t="shared" ref="L6:L13" si="6">+ROUND(K6*12%,0)</f>
        <v>1800</v>
      </c>
      <c r="M6" s="4">
        <f t="shared" si="0"/>
        <v>126</v>
      </c>
      <c r="N6" s="3"/>
      <c r="O6" s="40">
        <v>0</v>
      </c>
      <c r="P6" s="5">
        <f t="shared" ref="P6:P18" si="7">+J6-L6-M6-O6</f>
        <v>14866</v>
      </c>
      <c r="Q6" s="41"/>
      <c r="R6" s="5"/>
    </row>
    <row r="7" spans="1:18" x14ac:dyDescent="0.3">
      <c r="A7" s="1">
        <f t="shared" ref="A7:A23" si="8">+A6+1</f>
        <v>3</v>
      </c>
      <c r="B7" s="46" t="s">
        <v>41</v>
      </c>
      <c r="C7" s="7">
        <v>28</v>
      </c>
      <c r="D7" s="36">
        <v>7</v>
      </c>
      <c r="E7" s="1"/>
      <c r="F7" s="1">
        <f t="shared" si="1"/>
        <v>4898</v>
      </c>
      <c r="G7" s="1">
        <f t="shared" si="2"/>
        <v>4898</v>
      </c>
      <c r="H7" s="1">
        <f t="shared" si="3"/>
        <v>0</v>
      </c>
      <c r="I7" s="1">
        <v>0</v>
      </c>
      <c r="J7" s="1">
        <f t="shared" si="4"/>
        <v>4898</v>
      </c>
      <c r="K7" s="7">
        <f t="shared" si="5"/>
        <v>4898</v>
      </c>
      <c r="L7" s="4">
        <f t="shared" si="6"/>
        <v>588</v>
      </c>
      <c r="M7" s="4">
        <f t="shared" si="0"/>
        <v>37</v>
      </c>
      <c r="N7" s="3"/>
      <c r="O7" s="40">
        <v>0</v>
      </c>
      <c r="P7" s="5">
        <f t="shared" si="7"/>
        <v>4273</v>
      </c>
      <c r="Q7" s="41"/>
      <c r="R7" s="5"/>
    </row>
    <row r="8" spans="1:18" x14ac:dyDescent="0.3">
      <c r="A8" s="1">
        <f t="shared" si="8"/>
        <v>4</v>
      </c>
      <c r="B8" s="46" t="s">
        <v>42</v>
      </c>
      <c r="C8" s="7">
        <v>28</v>
      </c>
      <c r="D8" s="36">
        <v>24</v>
      </c>
      <c r="E8" s="1"/>
      <c r="F8" s="1">
        <f t="shared" si="1"/>
        <v>16792</v>
      </c>
      <c r="G8" s="1">
        <f t="shared" si="2"/>
        <v>16792</v>
      </c>
      <c r="H8" s="1">
        <f t="shared" si="3"/>
        <v>0</v>
      </c>
      <c r="I8" s="1">
        <v>0</v>
      </c>
      <c r="J8" s="1">
        <f t="shared" si="4"/>
        <v>16792</v>
      </c>
      <c r="K8" s="7">
        <f t="shared" si="5"/>
        <v>15000</v>
      </c>
      <c r="L8" s="4">
        <f t="shared" si="6"/>
        <v>1800</v>
      </c>
      <c r="M8" s="4">
        <f t="shared" si="0"/>
        <v>126</v>
      </c>
      <c r="N8" s="3"/>
      <c r="O8" s="40">
        <v>0</v>
      </c>
      <c r="P8" s="5">
        <f t="shared" si="7"/>
        <v>14866</v>
      </c>
      <c r="Q8" s="41"/>
      <c r="R8" s="5"/>
    </row>
    <row r="9" spans="1:18" x14ac:dyDescent="0.3">
      <c r="A9" s="1">
        <f t="shared" si="8"/>
        <v>5</v>
      </c>
      <c r="B9" s="46" t="s">
        <v>43</v>
      </c>
      <c r="C9" s="7">
        <v>28</v>
      </c>
      <c r="D9" s="36">
        <v>24</v>
      </c>
      <c r="E9" s="1"/>
      <c r="F9" s="1">
        <f t="shared" si="1"/>
        <v>16792</v>
      </c>
      <c r="G9" s="1">
        <f t="shared" si="2"/>
        <v>16792</v>
      </c>
      <c r="H9" s="1">
        <f t="shared" si="3"/>
        <v>0</v>
      </c>
      <c r="I9" s="1">
        <v>0</v>
      </c>
      <c r="J9" s="1">
        <f t="shared" si="4"/>
        <v>16792</v>
      </c>
      <c r="K9" s="7">
        <f t="shared" si="5"/>
        <v>15000</v>
      </c>
      <c r="L9" s="4">
        <f t="shared" si="6"/>
        <v>1800</v>
      </c>
      <c r="M9" s="4">
        <f t="shared" si="0"/>
        <v>126</v>
      </c>
      <c r="N9" s="3"/>
      <c r="O9" s="40">
        <v>0</v>
      </c>
      <c r="P9" s="5">
        <f t="shared" si="7"/>
        <v>14866</v>
      </c>
      <c r="Q9" s="41"/>
      <c r="R9" s="5"/>
    </row>
    <row r="10" spans="1:18" x14ac:dyDescent="0.3">
      <c r="A10" s="1">
        <f t="shared" si="8"/>
        <v>6</v>
      </c>
      <c r="B10" s="46" t="s">
        <v>44</v>
      </c>
      <c r="C10" s="7">
        <v>28</v>
      </c>
      <c r="D10" s="36">
        <v>23</v>
      </c>
      <c r="E10" s="1"/>
      <c r="F10" s="1">
        <f t="shared" si="1"/>
        <v>16092</v>
      </c>
      <c r="G10" s="1">
        <f t="shared" si="2"/>
        <v>16092</v>
      </c>
      <c r="H10" s="1">
        <f t="shared" si="3"/>
        <v>0</v>
      </c>
      <c r="I10" s="1">
        <v>0</v>
      </c>
      <c r="J10" s="1">
        <f t="shared" si="4"/>
        <v>16092</v>
      </c>
      <c r="K10" s="7">
        <f t="shared" si="5"/>
        <v>15000</v>
      </c>
      <c r="L10" s="4">
        <f t="shared" si="6"/>
        <v>1800</v>
      </c>
      <c r="M10" s="4">
        <f t="shared" si="0"/>
        <v>121</v>
      </c>
      <c r="N10" s="3"/>
      <c r="O10" s="40">
        <v>0</v>
      </c>
      <c r="P10" s="5">
        <f t="shared" si="7"/>
        <v>14171</v>
      </c>
      <c r="Q10" s="41"/>
      <c r="R10" s="5"/>
    </row>
    <row r="11" spans="1:18" x14ac:dyDescent="0.3">
      <c r="A11" s="1">
        <f t="shared" si="8"/>
        <v>7</v>
      </c>
      <c r="B11" s="48" t="s">
        <v>61</v>
      </c>
      <c r="C11" s="7">
        <v>28</v>
      </c>
      <c r="D11" s="36">
        <v>13</v>
      </c>
      <c r="E11" s="1"/>
      <c r="F11" s="1">
        <f t="shared" si="1"/>
        <v>9096</v>
      </c>
      <c r="G11" s="1">
        <f t="shared" si="2"/>
        <v>9096</v>
      </c>
      <c r="H11" s="1">
        <f t="shared" si="3"/>
        <v>0</v>
      </c>
      <c r="I11" s="1">
        <v>0</v>
      </c>
      <c r="J11" s="1">
        <f t="shared" si="4"/>
        <v>9096</v>
      </c>
      <c r="K11" s="7">
        <f t="shared" si="5"/>
        <v>9096</v>
      </c>
      <c r="L11" s="4">
        <f t="shared" si="6"/>
        <v>1092</v>
      </c>
      <c r="M11" s="4">
        <f t="shared" si="0"/>
        <v>68</v>
      </c>
      <c r="N11" s="3"/>
      <c r="O11" s="40">
        <v>0</v>
      </c>
      <c r="P11" s="5">
        <f t="shared" si="7"/>
        <v>7936</v>
      </c>
      <c r="Q11" s="41"/>
      <c r="R11" s="5"/>
    </row>
    <row r="12" spans="1:18" x14ac:dyDescent="0.3">
      <c r="A12" s="1">
        <f t="shared" si="8"/>
        <v>8</v>
      </c>
      <c r="B12" s="49" t="s">
        <v>58</v>
      </c>
      <c r="C12" s="7">
        <v>28</v>
      </c>
      <c r="D12" s="36">
        <v>24</v>
      </c>
      <c r="E12" s="1"/>
      <c r="F12" s="1">
        <f t="shared" si="1"/>
        <v>16792</v>
      </c>
      <c r="G12" s="1">
        <f t="shared" si="2"/>
        <v>16792</v>
      </c>
      <c r="H12" s="1">
        <f>ROUND(F12/C12*E12,0)</f>
        <v>0</v>
      </c>
      <c r="I12" s="1">
        <v>0</v>
      </c>
      <c r="J12" s="1">
        <f t="shared" si="4"/>
        <v>16792</v>
      </c>
      <c r="K12" s="7">
        <f t="shared" si="5"/>
        <v>15000</v>
      </c>
      <c r="L12" s="4">
        <f t="shared" si="6"/>
        <v>1800</v>
      </c>
      <c r="M12" s="4">
        <f t="shared" si="0"/>
        <v>126</v>
      </c>
      <c r="N12" s="3"/>
      <c r="O12" s="40">
        <v>0</v>
      </c>
      <c r="P12" s="5">
        <f t="shared" si="7"/>
        <v>14866</v>
      </c>
      <c r="Q12" s="41"/>
      <c r="R12" s="5"/>
    </row>
    <row r="13" spans="1:18" x14ac:dyDescent="0.3">
      <c r="A13" s="1">
        <f t="shared" si="8"/>
        <v>9</v>
      </c>
      <c r="B13" s="46" t="s">
        <v>45</v>
      </c>
      <c r="C13" s="7">
        <v>28</v>
      </c>
      <c r="D13" s="36">
        <v>24</v>
      </c>
      <c r="E13" s="1"/>
      <c r="F13" s="1">
        <f t="shared" si="1"/>
        <v>16792</v>
      </c>
      <c r="G13" s="1">
        <f t="shared" si="2"/>
        <v>16792</v>
      </c>
      <c r="H13" s="1">
        <f t="shared" ref="H13:H21" si="9">ROUND(F13/C13*E13,0)</f>
        <v>0</v>
      </c>
      <c r="I13" s="1">
        <v>0</v>
      </c>
      <c r="J13" s="1">
        <f t="shared" si="4"/>
        <v>16792</v>
      </c>
      <c r="K13" s="7">
        <f t="shared" si="5"/>
        <v>15000</v>
      </c>
      <c r="L13" s="4">
        <f t="shared" si="6"/>
        <v>1800</v>
      </c>
      <c r="M13" s="4">
        <f t="shared" si="0"/>
        <v>126</v>
      </c>
      <c r="N13" s="3"/>
      <c r="O13" s="40">
        <v>0</v>
      </c>
      <c r="P13" s="5">
        <f t="shared" si="7"/>
        <v>14866</v>
      </c>
      <c r="Q13" s="41"/>
      <c r="R13" s="5"/>
    </row>
    <row r="14" spans="1:18" x14ac:dyDescent="0.3">
      <c r="A14" s="1">
        <f t="shared" si="8"/>
        <v>10</v>
      </c>
      <c r="B14" s="50" t="s">
        <v>60</v>
      </c>
      <c r="C14" s="7">
        <v>28</v>
      </c>
      <c r="D14" s="36">
        <v>24</v>
      </c>
      <c r="E14" s="1"/>
      <c r="F14" s="1">
        <f t="shared" si="1"/>
        <v>16792</v>
      </c>
      <c r="G14" s="1">
        <f t="shared" si="2"/>
        <v>16792</v>
      </c>
      <c r="H14" s="1">
        <f t="shared" si="9"/>
        <v>0</v>
      </c>
      <c r="I14" s="1">
        <v>0</v>
      </c>
      <c r="J14" s="1">
        <f t="shared" si="4"/>
        <v>16792</v>
      </c>
      <c r="K14" s="7">
        <v>0</v>
      </c>
      <c r="L14" s="4">
        <v>0</v>
      </c>
      <c r="M14" s="4">
        <f t="shared" si="0"/>
        <v>126</v>
      </c>
      <c r="N14" s="3"/>
      <c r="O14" s="40">
        <v>0</v>
      </c>
      <c r="P14" s="5">
        <f t="shared" si="7"/>
        <v>16666</v>
      </c>
      <c r="Q14" s="41"/>
      <c r="R14" s="5"/>
    </row>
    <row r="15" spans="1:18" x14ac:dyDescent="0.3">
      <c r="A15" s="1">
        <f t="shared" si="8"/>
        <v>11</v>
      </c>
      <c r="B15" s="50" t="s">
        <v>59</v>
      </c>
      <c r="C15" s="7">
        <v>28</v>
      </c>
      <c r="D15" s="36">
        <v>11</v>
      </c>
      <c r="E15" s="1"/>
      <c r="F15" s="1">
        <f t="shared" si="1"/>
        <v>7696</v>
      </c>
      <c r="G15" s="1">
        <f t="shared" si="2"/>
        <v>7696</v>
      </c>
      <c r="H15" s="1">
        <f t="shared" si="9"/>
        <v>0</v>
      </c>
      <c r="I15" s="1">
        <v>0</v>
      </c>
      <c r="J15" s="1">
        <f t="shared" si="4"/>
        <v>7696</v>
      </c>
      <c r="K15" s="7">
        <v>0</v>
      </c>
      <c r="L15" s="4">
        <v>0</v>
      </c>
      <c r="M15" s="4">
        <f t="shared" si="0"/>
        <v>58</v>
      </c>
      <c r="N15" s="3"/>
      <c r="O15" s="40">
        <v>0</v>
      </c>
      <c r="P15" s="5">
        <f t="shared" si="7"/>
        <v>7638</v>
      </c>
      <c r="Q15" s="41"/>
      <c r="R15" s="5"/>
    </row>
    <row r="16" spans="1:18" x14ac:dyDescent="0.3">
      <c r="A16" s="1">
        <f t="shared" si="8"/>
        <v>12</v>
      </c>
      <c r="B16" s="50" t="s">
        <v>54</v>
      </c>
      <c r="C16" s="7">
        <v>28</v>
      </c>
      <c r="D16" s="36">
        <v>24</v>
      </c>
      <c r="E16" s="1"/>
      <c r="F16" s="1">
        <f t="shared" si="1"/>
        <v>16792</v>
      </c>
      <c r="G16" s="1">
        <f t="shared" si="2"/>
        <v>16792</v>
      </c>
      <c r="H16" s="1">
        <f t="shared" si="9"/>
        <v>0</v>
      </c>
      <c r="I16" s="1">
        <v>0</v>
      </c>
      <c r="J16" s="1">
        <f t="shared" si="4"/>
        <v>16792</v>
      </c>
      <c r="K16" s="7">
        <v>0</v>
      </c>
      <c r="L16" s="4">
        <v>0</v>
      </c>
      <c r="M16" s="4">
        <f t="shared" si="0"/>
        <v>126</v>
      </c>
      <c r="N16" s="3"/>
      <c r="O16" s="40">
        <v>0</v>
      </c>
      <c r="P16" s="5">
        <f t="shared" si="7"/>
        <v>16666</v>
      </c>
      <c r="Q16" s="41"/>
      <c r="R16" s="5"/>
    </row>
    <row r="17" spans="1:18" x14ac:dyDescent="0.3">
      <c r="A17" s="1">
        <f t="shared" si="8"/>
        <v>13</v>
      </c>
      <c r="B17" s="50" t="s">
        <v>55</v>
      </c>
      <c r="C17" s="7">
        <v>28</v>
      </c>
      <c r="D17" s="36">
        <v>24</v>
      </c>
      <c r="E17" s="1"/>
      <c r="F17" s="1">
        <f t="shared" si="1"/>
        <v>16792</v>
      </c>
      <c r="G17" s="1">
        <f t="shared" si="2"/>
        <v>16792</v>
      </c>
      <c r="H17" s="1">
        <f t="shared" si="9"/>
        <v>0</v>
      </c>
      <c r="I17" s="1">
        <v>0</v>
      </c>
      <c r="J17" s="1">
        <f t="shared" si="4"/>
        <v>16792</v>
      </c>
      <c r="K17" s="7">
        <v>0</v>
      </c>
      <c r="L17" s="4">
        <v>0</v>
      </c>
      <c r="M17" s="4">
        <f t="shared" si="0"/>
        <v>126</v>
      </c>
      <c r="N17" s="3"/>
      <c r="O17" s="40">
        <v>0</v>
      </c>
      <c r="P17" s="5">
        <f t="shared" si="7"/>
        <v>16666</v>
      </c>
      <c r="Q17" s="41"/>
      <c r="R17" s="5"/>
    </row>
    <row r="18" spans="1:18" x14ac:dyDescent="0.3">
      <c r="A18" s="1">
        <f t="shared" si="8"/>
        <v>14</v>
      </c>
      <c r="B18" s="50" t="s">
        <v>56</v>
      </c>
      <c r="C18" s="7">
        <v>28</v>
      </c>
      <c r="D18" s="36">
        <v>24</v>
      </c>
      <c r="E18" s="1"/>
      <c r="F18" s="1">
        <f t="shared" si="1"/>
        <v>16792</v>
      </c>
      <c r="G18" s="1">
        <f t="shared" si="2"/>
        <v>16792</v>
      </c>
      <c r="H18" s="1">
        <f t="shared" si="9"/>
        <v>0</v>
      </c>
      <c r="I18" s="1">
        <v>0</v>
      </c>
      <c r="J18" s="1">
        <f t="shared" si="4"/>
        <v>16792</v>
      </c>
      <c r="K18" s="7">
        <v>0</v>
      </c>
      <c r="L18" s="4">
        <v>0</v>
      </c>
      <c r="M18" s="4">
        <f t="shared" si="0"/>
        <v>126</v>
      </c>
      <c r="N18" s="3"/>
      <c r="O18" s="40">
        <v>0</v>
      </c>
      <c r="P18" s="5">
        <f t="shared" si="7"/>
        <v>16666</v>
      </c>
      <c r="Q18" s="41"/>
      <c r="R18" s="5"/>
    </row>
    <row r="19" spans="1:18" x14ac:dyDescent="0.3">
      <c r="A19" s="1">
        <f t="shared" si="8"/>
        <v>15</v>
      </c>
      <c r="B19" s="51" t="s">
        <v>62</v>
      </c>
      <c r="C19" s="7">
        <v>28</v>
      </c>
      <c r="D19" s="36">
        <v>24</v>
      </c>
      <c r="E19" s="1"/>
      <c r="F19" s="1">
        <f t="shared" si="1"/>
        <v>16792</v>
      </c>
      <c r="G19" s="1">
        <f t="shared" si="2"/>
        <v>16792</v>
      </c>
      <c r="H19" s="1">
        <f t="shared" si="9"/>
        <v>0</v>
      </c>
      <c r="I19" s="1">
        <v>0</v>
      </c>
      <c r="J19" s="1">
        <f t="shared" si="4"/>
        <v>16792</v>
      </c>
      <c r="K19" s="7">
        <v>0</v>
      </c>
      <c r="L19" s="4">
        <v>0</v>
      </c>
      <c r="M19" s="4">
        <f t="shared" si="0"/>
        <v>126</v>
      </c>
      <c r="N19" s="3"/>
      <c r="O19" s="40">
        <v>0</v>
      </c>
      <c r="P19" s="5">
        <f t="shared" ref="P19:P21" si="10">+J19-L19-M19-O19</f>
        <v>16666</v>
      </c>
      <c r="Q19" s="41"/>
      <c r="R19" s="5"/>
    </row>
    <row r="20" spans="1:18" x14ac:dyDescent="0.3">
      <c r="A20" s="1">
        <f t="shared" si="8"/>
        <v>16</v>
      </c>
      <c r="B20" s="45" t="s">
        <v>63</v>
      </c>
      <c r="C20" s="7">
        <v>28</v>
      </c>
      <c r="D20" s="36">
        <v>24</v>
      </c>
      <c r="E20" s="1"/>
      <c r="F20" s="1">
        <f t="shared" si="1"/>
        <v>16792</v>
      </c>
      <c r="G20" s="1">
        <f t="shared" si="2"/>
        <v>16792</v>
      </c>
      <c r="H20" s="1">
        <f t="shared" si="9"/>
        <v>0</v>
      </c>
      <c r="I20" s="1">
        <v>0</v>
      </c>
      <c r="J20" s="1">
        <f t="shared" si="4"/>
        <v>16792</v>
      </c>
      <c r="K20" s="7">
        <v>0</v>
      </c>
      <c r="L20" s="4">
        <v>0</v>
      </c>
      <c r="M20" s="4">
        <f t="shared" si="0"/>
        <v>126</v>
      </c>
      <c r="N20" s="3"/>
      <c r="O20" s="40">
        <v>0</v>
      </c>
      <c r="P20" s="5">
        <f t="shared" si="10"/>
        <v>16666</v>
      </c>
      <c r="Q20" s="41"/>
      <c r="R20" s="5"/>
    </row>
    <row r="21" spans="1:18" x14ac:dyDescent="0.3">
      <c r="A21" s="1">
        <f t="shared" si="8"/>
        <v>17</v>
      </c>
      <c r="B21" s="45" t="s">
        <v>64</v>
      </c>
      <c r="C21" s="7">
        <v>28</v>
      </c>
      <c r="D21" s="36">
        <v>24</v>
      </c>
      <c r="E21" s="1"/>
      <c r="F21" s="1">
        <f t="shared" si="1"/>
        <v>16792</v>
      </c>
      <c r="G21" s="1">
        <f t="shared" si="2"/>
        <v>16792</v>
      </c>
      <c r="H21" s="1">
        <f t="shared" si="9"/>
        <v>0</v>
      </c>
      <c r="I21" s="1">
        <v>0</v>
      </c>
      <c r="J21" s="1">
        <f t="shared" si="4"/>
        <v>16792</v>
      </c>
      <c r="K21" s="7">
        <v>0</v>
      </c>
      <c r="L21" s="4">
        <v>0</v>
      </c>
      <c r="M21" s="4">
        <f t="shared" si="0"/>
        <v>126</v>
      </c>
      <c r="N21" s="3"/>
      <c r="O21" s="40">
        <v>0</v>
      </c>
      <c r="P21" s="5">
        <f t="shared" si="10"/>
        <v>16666</v>
      </c>
      <c r="Q21" s="41"/>
      <c r="R21" s="5"/>
    </row>
    <row r="22" spans="1:18" x14ac:dyDescent="0.3">
      <c r="A22" s="1">
        <f t="shared" si="8"/>
        <v>18</v>
      </c>
      <c r="B22" s="45" t="s">
        <v>65</v>
      </c>
      <c r="C22" s="7">
        <v>28</v>
      </c>
      <c r="D22" s="36">
        <v>24</v>
      </c>
      <c r="E22" s="1"/>
      <c r="F22" s="1">
        <f t="shared" si="1"/>
        <v>16792</v>
      </c>
      <c r="G22" s="1">
        <f t="shared" ref="G22:G23" si="11">F22</f>
        <v>16792</v>
      </c>
      <c r="H22" s="1">
        <f t="shared" ref="H22:H23" si="12">ROUND(F22/C22*E22,0)</f>
        <v>0</v>
      </c>
      <c r="I22" s="1">
        <v>0</v>
      </c>
      <c r="J22" s="1">
        <f t="shared" ref="J22:J23" si="13">SUM(G22:I22)</f>
        <v>16792</v>
      </c>
      <c r="K22" s="7">
        <v>0</v>
      </c>
      <c r="L22" s="4">
        <v>0</v>
      </c>
      <c r="M22" s="4">
        <f t="shared" si="0"/>
        <v>126</v>
      </c>
      <c r="N22" s="40"/>
      <c r="O22" s="5">
        <v>0</v>
      </c>
      <c r="P22" s="5">
        <f t="shared" ref="P22:P23" si="14">+J22-L22-M22-O22</f>
        <v>16666</v>
      </c>
      <c r="Q22" s="1"/>
      <c r="R22" s="1"/>
    </row>
    <row r="23" spans="1:18" x14ac:dyDescent="0.3">
      <c r="A23" s="1">
        <f t="shared" si="8"/>
        <v>19</v>
      </c>
      <c r="B23" s="45" t="s">
        <v>66</v>
      </c>
      <c r="C23" s="7">
        <v>28</v>
      </c>
      <c r="D23" s="36">
        <v>24</v>
      </c>
      <c r="E23" s="1"/>
      <c r="F23" s="1">
        <f t="shared" si="1"/>
        <v>16792</v>
      </c>
      <c r="G23" s="1">
        <f t="shared" si="11"/>
        <v>16792</v>
      </c>
      <c r="H23" s="1">
        <f t="shared" si="12"/>
        <v>0</v>
      </c>
      <c r="I23" s="1">
        <v>0</v>
      </c>
      <c r="J23" s="1">
        <f t="shared" si="13"/>
        <v>16792</v>
      </c>
      <c r="K23" s="7">
        <v>0</v>
      </c>
      <c r="L23" s="4">
        <v>0</v>
      </c>
      <c r="M23" s="4">
        <f t="shared" si="0"/>
        <v>126</v>
      </c>
      <c r="N23" s="40"/>
      <c r="O23" s="5">
        <v>0</v>
      </c>
      <c r="P23" s="5">
        <f t="shared" si="14"/>
        <v>16666</v>
      </c>
      <c r="Q23" s="1"/>
      <c r="R23" s="1"/>
    </row>
    <row r="24" spans="1:18" ht="16.2" thickBot="1" x14ac:dyDescent="0.35">
      <c r="A24" s="37"/>
      <c r="B24" s="43"/>
      <c r="C24" s="10"/>
      <c r="D24" s="38">
        <f>SUM(D5:D23)</f>
        <v>414</v>
      </c>
      <c r="E24" s="38">
        <f>SUM(E5:E23)</f>
        <v>0</v>
      </c>
      <c r="F24" s="38">
        <f>SUM(F5:F23)</f>
        <v>289662</v>
      </c>
      <c r="G24" s="38">
        <f>SUM(G5:G23)</f>
        <v>289662</v>
      </c>
      <c r="H24" s="10"/>
      <c r="I24" s="10"/>
      <c r="J24" s="38">
        <f>SUM(J5:J23)</f>
        <v>289662</v>
      </c>
      <c r="K24" s="10"/>
      <c r="L24" s="38">
        <f>SUM(L5:L23)</f>
        <v>14280</v>
      </c>
      <c r="M24" s="38">
        <f>SUM(M5:M23)</f>
        <v>2174</v>
      </c>
      <c r="N24" s="6"/>
      <c r="O24" s="39">
        <f>SUM(O5:O18)</f>
        <v>0</v>
      </c>
      <c r="P24" s="38">
        <f>SUM(P5:P23)</f>
        <v>273208</v>
      </c>
      <c r="Q24" s="32"/>
      <c r="R24" s="33"/>
    </row>
    <row r="25" spans="1:18" x14ac:dyDescent="0.3">
      <c r="F25">
        <v>247418</v>
      </c>
    </row>
    <row r="26" spans="1:18" x14ac:dyDescent="0.3">
      <c r="F26">
        <v>215764</v>
      </c>
    </row>
    <row r="27" spans="1:18" x14ac:dyDescent="0.3">
      <c r="F27" s="52">
        <f>SUM(F24:F26)</f>
        <v>752844</v>
      </c>
    </row>
    <row r="28" spans="1:18" x14ac:dyDescent="0.3">
      <c r="F28" s="52">
        <f>+F27-F19+12920</f>
        <v>748972</v>
      </c>
    </row>
    <row r="29" spans="1:18" x14ac:dyDescent="0.3">
      <c r="F29">
        <v>723778</v>
      </c>
    </row>
    <row r="30" spans="1:18" x14ac:dyDescent="0.3">
      <c r="F30" s="52">
        <f>+F28-F29</f>
        <v>25194</v>
      </c>
      <c r="G30">
        <f>+F30/2</f>
        <v>12597</v>
      </c>
    </row>
    <row r="32" spans="1:18" x14ac:dyDescent="0.3">
      <c r="M32">
        <f>14280/12*25</f>
        <v>29750</v>
      </c>
    </row>
    <row r="33" spans="13:13" x14ac:dyDescent="0.3">
      <c r="M33">
        <f>16200/12*25</f>
        <v>33750</v>
      </c>
    </row>
    <row r="34" spans="13:13" x14ac:dyDescent="0.3">
      <c r="M34">
        <f>SUM(M32:M33)</f>
        <v>63500</v>
      </c>
    </row>
  </sheetData>
  <mergeCells count="6">
    <mergeCell ref="A1:R1"/>
    <mergeCell ref="A2:R2"/>
    <mergeCell ref="B3:F3"/>
    <mergeCell ref="G3:J3"/>
    <mergeCell ref="P3:R3"/>
    <mergeCell ref="L3:N3"/>
  </mergeCells>
  <phoneticPr fontId="13" type="noConversion"/>
  <pageMargins left="0.63" right="0.45" top="0.72" bottom="0.69" header="0.3" footer="0.5"/>
  <pageSetup paperSize="9" scale="99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"/>
  <sheetViews>
    <sheetView zoomScale="115" zoomScaleNormal="115" workbookViewId="0">
      <selection activeCell="G9" sqref="G9"/>
    </sheetView>
  </sheetViews>
  <sheetFormatPr defaultColWidth="11" defaultRowHeight="13.8" x14ac:dyDescent="0.3"/>
  <cols>
    <col min="1" max="1" width="4.3984375" style="14" customWidth="1"/>
    <col min="2" max="2" width="19.09765625" style="17" customWidth="1"/>
    <col min="3" max="3" width="16.3984375" style="15" customWidth="1"/>
    <col min="4" max="4" width="12.3984375" style="15" customWidth="1"/>
    <col min="5" max="5" width="13.19921875" style="16" customWidth="1"/>
    <col min="6" max="16384" width="11" style="11"/>
  </cols>
  <sheetData>
    <row r="1" spans="1:5" x14ac:dyDescent="0.3">
      <c r="A1" s="61" t="s">
        <v>37</v>
      </c>
      <c r="B1" s="62"/>
      <c r="C1" s="62"/>
      <c r="D1" s="62"/>
      <c r="E1" s="63"/>
    </row>
    <row r="2" spans="1:5" x14ac:dyDescent="0.3">
      <c r="A2" s="27" t="s">
        <v>12</v>
      </c>
      <c r="B2" s="26" t="s">
        <v>13</v>
      </c>
      <c r="C2" s="25" t="s">
        <v>14</v>
      </c>
      <c r="D2" s="25" t="s">
        <v>15</v>
      </c>
      <c r="E2" s="28" t="s">
        <v>16</v>
      </c>
    </row>
    <row r="3" spans="1:5" ht="14.4" x14ac:dyDescent="0.3">
      <c r="A3" s="12">
        <v>1</v>
      </c>
      <c r="B3" s="22" t="s">
        <v>30</v>
      </c>
      <c r="C3" s="23" t="s">
        <v>31</v>
      </c>
      <c r="D3" s="23" t="s">
        <v>34</v>
      </c>
      <c r="E3" s="13">
        <f>'SALARY SHEET'!P5</f>
        <v>14866</v>
      </c>
    </row>
    <row r="4" spans="1:5" ht="14.4" x14ac:dyDescent="0.3">
      <c r="A4" s="12">
        <v>2</v>
      </c>
      <c r="B4" s="18" t="s">
        <v>18</v>
      </c>
      <c r="C4" s="18" t="s">
        <v>23</v>
      </c>
      <c r="D4" s="18" t="s">
        <v>24</v>
      </c>
      <c r="E4" s="13" t="e">
        <f>'SALARY SHEET'!#REF!</f>
        <v>#REF!</v>
      </c>
    </row>
    <row r="5" spans="1:5" ht="14.4" x14ac:dyDescent="0.3">
      <c r="A5" s="12">
        <v>3</v>
      </c>
      <c r="B5" s="18" t="s">
        <v>19</v>
      </c>
      <c r="C5" s="18" t="s">
        <v>25</v>
      </c>
      <c r="D5" s="18" t="s">
        <v>17</v>
      </c>
      <c r="E5" s="13" t="e">
        <f>'SALARY SHEET'!#REF!</f>
        <v>#REF!</v>
      </c>
    </row>
    <row r="6" spans="1:5" ht="14.4" x14ac:dyDescent="0.3">
      <c r="A6" s="12">
        <v>4</v>
      </c>
      <c r="B6" s="18" t="s">
        <v>20</v>
      </c>
      <c r="C6" s="18" t="s">
        <v>26</v>
      </c>
      <c r="D6" s="18" t="s">
        <v>27</v>
      </c>
      <c r="E6" s="13">
        <f>'SALARY SHEET'!P6</f>
        <v>14866</v>
      </c>
    </row>
    <row r="7" spans="1:5" ht="14.4" x14ac:dyDescent="0.3">
      <c r="A7" s="12">
        <v>5</v>
      </c>
      <c r="B7" s="18" t="s">
        <v>21</v>
      </c>
      <c r="C7" s="18" t="s">
        <v>28</v>
      </c>
      <c r="D7" s="18" t="s">
        <v>29</v>
      </c>
      <c r="E7" s="13">
        <f>'SALARY SHEET'!P7</f>
        <v>4273</v>
      </c>
    </row>
    <row r="8" spans="1:5" ht="14.4" x14ac:dyDescent="0.3">
      <c r="A8" s="12">
        <v>6</v>
      </c>
      <c r="B8" s="30" t="s">
        <v>36</v>
      </c>
      <c r="C8" s="23" t="s">
        <v>32</v>
      </c>
      <c r="D8" s="22" t="s">
        <v>33</v>
      </c>
      <c r="E8" s="13">
        <f>'SALARY SHEET'!P11</f>
        <v>7936</v>
      </c>
    </row>
    <row r="9" spans="1:5" ht="14.4" thickBot="1" x14ac:dyDescent="0.35">
      <c r="A9" s="19"/>
      <c r="B9" s="20"/>
      <c r="C9" s="21"/>
      <c r="D9" s="21"/>
      <c r="E9" s="24" t="e">
        <f>SUM(E3:E7)</f>
        <v>#REF!</v>
      </c>
    </row>
  </sheetData>
  <mergeCells count="1">
    <mergeCell ref="A1:E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12:H16"/>
  <sheetViews>
    <sheetView workbookViewId="0">
      <selection activeCell="H17" sqref="H17"/>
    </sheetView>
  </sheetViews>
  <sheetFormatPr defaultRowHeight="15.6" x14ac:dyDescent="0.3"/>
  <sheetData>
    <row r="12" spans="6:8" x14ac:dyDescent="0.3">
      <c r="H12">
        <v>12960</v>
      </c>
    </row>
    <row r="13" spans="6:8" x14ac:dyDescent="0.3">
      <c r="H13">
        <v>6480</v>
      </c>
    </row>
    <row r="14" spans="6:8" x14ac:dyDescent="0.3">
      <c r="H14" s="29">
        <f>H13+H12</f>
        <v>19440</v>
      </c>
    </row>
    <row r="15" spans="6:8" x14ac:dyDescent="0.3">
      <c r="F15" t="s">
        <v>35</v>
      </c>
      <c r="G15">
        <v>13</v>
      </c>
      <c r="H15">
        <f>H12*13/100</f>
        <v>1684.8</v>
      </c>
    </row>
    <row r="16" spans="6:8" x14ac:dyDescent="0.3">
      <c r="F16" t="s">
        <v>7</v>
      </c>
      <c r="G16">
        <v>3.25</v>
      </c>
      <c r="H16">
        <f>H14*3.25/100</f>
        <v>631.79999999999995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SALARY SHEET</vt:lpstr>
      <vt:lpstr>BANK TRANSFER</vt:lpstr>
      <vt:lpstr>Sheet1</vt:lpstr>
    </vt:vector>
  </TitlesOfParts>
  <Company>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Abhishek Kaushik</dc:creator>
  <cp:lastModifiedBy>lenovo</cp:lastModifiedBy>
  <cp:lastPrinted>2022-01-23T08:47:02Z</cp:lastPrinted>
  <dcterms:created xsi:type="dcterms:W3CDTF">2021-04-14T10:28:41Z</dcterms:created>
  <dcterms:modified xsi:type="dcterms:W3CDTF">2023-03-14T09:42:06Z</dcterms:modified>
</cp:coreProperties>
</file>